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originale" sheetId="1" r:id="rId1"/>
  </sheets>
  <definedNames>
    <definedName name="_xlnm.Print_Area" localSheetId="0">'originale'!$A$1:$P$157</definedName>
    <definedName name="TABELLA">'originale'!$Q$112:$U$123</definedName>
  </definedNames>
  <calcPr fullCalcOnLoad="1"/>
</workbook>
</file>

<file path=xl/sharedStrings.xml><?xml version="1.0" encoding="utf-8"?>
<sst xmlns="http://schemas.openxmlformats.org/spreadsheetml/2006/main" count="242" uniqueCount="240">
  <si>
    <t xml:space="preserve">COMUNE DI </t>
  </si>
  <si>
    <t xml:space="preserve">PROVINCIA DI </t>
  </si>
  <si>
    <t>Pavia</t>
  </si>
  <si>
    <t>Calcolo del contributo sul costo di costruzione  afferente alla  concessione  edilizia  del</t>
  </si>
  <si>
    <t xml:space="preserve">la cui domanda è stata presentata in data .............................................. </t>
  </si>
  <si>
    <t xml:space="preserve">prot. n. </t>
  </si>
  <si>
    <t>DETERMINAZIONE DEL COSTO DI COSTRUZIONE</t>
  </si>
  <si>
    <t>( da compilare a cura del richiedente la concessione)</t>
  </si>
  <si>
    <t>TABELLA 1-</t>
  </si>
  <si>
    <t>Incremento per superficie utile abitabile ( art. 5)</t>
  </si>
  <si>
    <t>Classi                                                di superficie                         (mq)</t>
  </si>
  <si>
    <t>Alloggi                    (n)</t>
  </si>
  <si>
    <t>Superficie utile abitabile (mq)</t>
  </si>
  <si>
    <t>Rapporto rispetto al totale     Su</t>
  </si>
  <si>
    <t xml:space="preserve">     %         Incremento      (Art. 5)</t>
  </si>
  <si>
    <t>% Incremento per classi di superficie</t>
  </si>
  <si>
    <t>(1)</t>
  </si>
  <si>
    <t>(2)</t>
  </si>
  <si>
    <t>(3)</t>
  </si>
  <si>
    <t>(4)=(3):Su</t>
  </si>
  <si>
    <t>(5)</t>
  </si>
  <si>
    <t>(6)=(4)x(5)</t>
  </si>
  <si>
    <r>
      <rPr>
        <u val="single"/>
        <sz val="9"/>
        <rFont val="Arial"/>
        <family val="2"/>
      </rPr>
      <t>&lt;</t>
    </r>
    <r>
      <rPr>
        <sz val="9"/>
        <rFont val="Arial"/>
        <family val="2"/>
      </rPr>
      <t xml:space="preserve"> 95</t>
    </r>
  </si>
  <si>
    <t>&gt;95-&gt;110</t>
  </si>
  <si>
    <t>&gt;110-&gt;130</t>
  </si>
  <si>
    <t>&gt;130-&gt;160</t>
  </si>
  <si>
    <t>&gt;160</t>
  </si>
  <si>
    <t>Su</t>
  </si>
  <si>
    <r>
      <rPr>
        <sz val="8"/>
        <rFont val="Arial"/>
        <family val="2"/>
      </rPr>
      <t>SOMMA------&gt;</t>
    </r>
    <r>
      <rPr>
        <sz val="10"/>
        <rFont val="Arial"/>
        <family val="2"/>
      </rPr>
      <t xml:space="preserve"> i1</t>
    </r>
  </si>
  <si>
    <t>+</t>
  </si>
  <si>
    <t>TABELLA 2 -</t>
  </si>
  <si>
    <t>Superficie per servizi e accessori relativi</t>
  </si>
  <si>
    <t>alla parte residenziale  ( art. 2)</t>
  </si>
  <si>
    <t>DESTINAZIONI</t>
  </si>
  <si>
    <t>Superficie netta  di servizi e accessori            ( mq )</t>
  </si>
  <si>
    <t>TABELLA 3 -</t>
  </si>
  <si>
    <t>Incremento per servizi ed accessori relativi alla parte residenziale  (art. 6)</t>
  </si>
  <si>
    <t>(7)</t>
  </si>
  <si>
    <t>(8)</t>
  </si>
  <si>
    <t>a</t>
  </si>
  <si>
    <t>Cantinole, soffitte, locali motore ascensore, cabine idriche, lavatoi comuni, centrali termiche, ed altri locali a stretto servizio delle residenze.</t>
  </si>
  <si>
    <r>
      <rPr>
        <sz val="8"/>
        <rFont val="Arial"/>
        <family val="2"/>
      </rPr>
      <t>Intervalli di variabilità del rapporto percentuale    Snr:Sux 100</t>
    </r>
  </si>
  <si>
    <t>Ipotesi che ricorre</t>
  </si>
  <si>
    <t xml:space="preserve"> % Incre- mento</t>
  </si>
  <si>
    <t>b</t>
  </si>
  <si>
    <t>Autorimesse                                                     O singole        O collettive</t>
  </si>
  <si>
    <t>(9)</t>
  </si>
  <si>
    <t>(10)</t>
  </si>
  <si>
    <t>(11)</t>
  </si>
  <si>
    <t>c</t>
  </si>
  <si>
    <t>Androni d'ingresso e porticati liberi</t>
  </si>
  <si>
    <r>
      <rPr>
        <u val="single"/>
        <sz val="8"/>
        <rFont val="Arial"/>
        <family val="2"/>
      </rPr>
      <t>&lt;</t>
    </r>
    <r>
      <rPr>
        <sz val="8"/>
        <rFont val="Arial"/>
        <family val="2"/>
      </rPr>
      <t xml:space="preserve">  50</t>
    </r>
  </si>
  <si>
    <t>d</t>
  </si>
  <si>
    <t>Logge e balconi</t>
  </si>
  <si>
    <t>&gt; 50 : 75</t>
  </si>
  <si>
    <r>
      <rPr>
        <sz val="12"/>
        <rFont val="Arial"/>
        <family val="2"/>
      </rPr>
      <t>Snr</t>
    </r>
  </si>
  <si>
    <t>Snr : Su x100=</t>
  </si>
  <si>
    <t>&gt; 75 : 100</t>
  </si>
  <si>
    <t xml:space="preserve">   &gt; 100</t>
  </si>
  <si>
    <r>
      <rPr>
        <sz val="8"/>
        <rFont val="Arial"/>
        <family val="2"/>
      </rPr>
      <t>SOMMA------&gt;</t>
    </r>
    <r>
      <rPr>
        <sz val="10"/>
        <rFont val="Arial"/>
        <family val="2"/>
      </rPr>
      <t xml:space="preserve"> i2</t>
    </r>
  </si>
  <si>
    <t xml:space="preserve"> +</t>
  </si>
  <si>
    <t xml:space="preserve">SUPERFICI RESIDENZIALI E RELATIVI SERVIZI ED </t>
  </si>
  <si>
    <t xml:space="preserve">ACCESSORI </t>
  </si>
  <si>
    <t xml:space="preserve">TABELLA 4- </t>
  </si>
  <si>
    <t>Sigla</t>
  </si>
  <si>
    <t>Denomina- zione</t>
  </si>
  <si>
    <t>Superficie                    ( mq )</t>
  </si>
  <si>
    <t>Numero di caratteristiche</t>
  </si>
  <si>
    <t>Ipotesi che ricorre</t>
  </si>
  <si>
    <t xml:space="preserve">   %                              Incre- mento</t>
  </si>
  <si>
    <t>(17)</t>
  </si>
  <si>
    <t>(18)</t>
  </si>
  <si>
    <t>(19)</t>
  </si>
  <si>
    <t>(12)</t>
  </si>
  <si>
    <t>(13)</t>
  </si>
  <si>
    <t>(14)</t>
  </si>
  <si>
    <t>Su (art. 3)</t>
  </si>
  <si>
    <t>Superficie utile abitabile</t>
  </si>
  <si>
    <t>x</t>
  </si>
  <si>
    <t>Snr (art 2)</t>
  </si>
  <si>
    <t>Superficie netta non residenziale</t>
  </si>
  <si>
    <t>O</t>
  </si>
  <si>
    <t>60 % Snr</t>
  </si>
  <si>
    <t>Superficie ragguagliata</t>
  </si>
  <si>
    <t>O</t>
  </si>
  <si>
    <r>
      <rPr>
        <sz val="8"/>
        <rFont val="Arial"/>
        <family val="2"/>
      </rPr>
      <t xml:space="preserve">4 = </t>
    </r>
    <r>
      <rPr>
        <sz val="6"/>
        <rFont val="Arial"/>
        <family val="2"/>
      </rPr>
      <t>1+3</t>
    </r>
  </si>
  <si>
    <t>Sc (art. 2)</t>
  </si>
  <si>
    <t>Superficie complessiva</t>
  </si>
  <si>
    <t>O</t>
  </si>
  <si>
    <t>O</t>
  </si>
  <si>
    <t>SUPERFICI PER ATTIVITA' TURISTICHE COMMER- CIALI E DIREZIONALI E RELATIVI ACCESSORI</t>
  </si>
  <si>
    <t>O</t>
  </si>
  <si>
    <r>
      <rPr>
        <sz val="8"/>
        <rFont val="Arial"/>
        <family val="2"/>
      </rPr>
      <t>SOMMA------&gt;</t>
    </r>
    <r>
      <rPr>
        <sz val="10"/>
        <rFont val="Arial"/>
        <family val="2"/>
      </rPr>
      <t xml:space="preserve"> i3</t>
    </r>
  </si>
  <si>
    <t>Sigla</t>
  </si>
  <si>
    <t>Denomina-   zione</t>
  </si>
  <si>
    <t>Superficie                   ( mq )</t>
  </si>
  <si>
    <t>Classe edificio</t>
  </si>
  <si>
    <t>Maggio-razione M</t>
  </si>
  <si>
    <t>(20)</t>
  </si>
  <si>
    <t>(21)</t>
  </si>
  <si>
    <t>(22)</t>
  </si>
  <si>
    <t>=</t>
  </si>
  <si>
    <t>(15)</t>
  </si>
  <si>
    <t>(16)</t>
  </si>
  <si>
    <t>Sn (art. 9)</t>
  </si>
  <si>
    <t>Superficie netta non residenziale</t>
  </si>
  <si>
    <t>TOTALE INCREMENTI</t>
  </si>
  <si>
    <t>Sa (art.9)</t>
  </si>
  <si>
    <t>Superficie accessori</t>
  </si>
  <si>
    <t>i = i1+i2+i3</t>
  </si>
  <si>
    <t>60 % Sa</t>
  </si>
  <si>
    <t>Superficie ragguagliata</t>
  </si>
  <si>
    <t>(*) la classe dell'edificio e la relativa maggiorazione si individuano in base a quanto prescritto dall'art. 8 del D.M. 10 Maggio 1977 riportato nell'ultima pagina del presente prospetto</t>
  </si>
  <si>
    <r>
      <rPr>
        <sz val="8"/>
        <rFont val="Arial"/>
        <family val="2"/>
      </rPr>
      <t xml:space="preserve">4 = </t>
    </r>
    <r>
      <rPr>
        <sz val="6"/>
        <rFont val="Arial"/>
        <family val="2"/>
      </rPr>
      <t>1+3</t>
    </r>
  </si>
  <si>
    <t>St (art. 9)</t>
  </si>
  <si>
    <t>Superficie totale non residenziale</t>
  </si>
  <si>
    <t>A  -</t>
  </si>
  <si>
    <t>Costo massimo a mq. dell'edilizia agevolata ................................................................=</t>
  </si>
  <si>
    <t>€/mq</t>
  </si>
  <si>
    <t xml:space="preserve">B - </t>
  </si>
  <si>
    <t>Costo a mq. di costruzione pari all' 85 % di A ................................................................=</t>
  </si>
  <si>
    <t>€/mq</t>
  </si>
  <si>
    <t>C -</t>
  </si>
  <si>
    <t>Costo a mq. di costruzione maggiorato B x ( 1 + M/ 100) ............................................=</t>
  </si>
  <si>
    <t>€/mq</t>
  </si>
  <si>
    <t xml:space="preserve">D - </t>
  </si>
  <si>
    <t>Costo di costruzione dell'edificio ( Sc + St) x C ............................................................. =</t>
  </si>
  <si>
    <t>€</t>
  </si>
  <si>
    <t>Il sottoscritto dichiara sotto la propria responsabilità che i dati sopra riportati sono veritieri.</t>
  </si>
  <si>
    <t>Firma</t>
  </si>
  <si>
    <t>........................................</t>
  </si>
  <si>
    <t>CONTRIBUTO SUL COSTO DI COSTRUZIONE</t>
  </si>
  <si>
    <t>( da compilare a cura del Comune )</t>
  </si>
  <si>
    <t xml:space="preserve">       Una volta determinato il costo di costruzione si calcola il contributo ad esso  commisurato,  applicando  la  seguente </t>
  </si>
  <si>
    <t>tabella deliberata dalla Regione Lombardia:</t>
  </si>
  <si>
    <t>PERCENTUALI DEL COSTO DI COSTRUZIONE PER LA DETERMINAZIONE DEL CONTRIBUTO AFFERENTE</t>
  </si>
  <si>
    <r>
      <rPr>
        <sz val="10"/>
        <rFont val="Arial"/>
        <family val="0"/>
      </rPr>
      <t xml:space="preserve">ALLA CONCESSIONE EDILIZIA </t>
    </r>
    <r>
      <rPr>
        <sz val="8"/>
        <rFont val="Arial"/>
        <family val="2"/>
      </rPr>
      <t>(Art. 3 e 6 della legge 28 gennaio 1977 n. 10)</t>
    </r>
  </si>
  <si>
    <t>Classi tipologiche</t>
  </si>
  <si>
    <t>Comuni con più di 50,000 abitanti</t>
  </si>
  <si>
    <t>Comuni con meno di 50,000 abitanti</t>
  </si>
  <si>
    <t>ex art. 8 D.M. 10 MAGGIO 1977</t>
  </si>
  <si>
    <t>nuove costruzioni</t>
  </si>
  <si>
    <t>edifici esistenti</t>
  </si>
  <si>
    <t>nuove</t>
  </si>
  <si>
    <t xml:space="preserve">edifici </t>
  </si>
  <si>
    <t>costruzioni</t>
  </si>
  <si>
    <t>esistenti (1)</t>
  </si>
  <si>
    <t>Case unifamiliari per residenti nel comune di classe I,II,III</t>
  </si>
  <si>
    <t>abrogato</t>
  </si>
  <si>
    <t>abrogato</t>
  </si>
  <si>
    <t>abrogato</t>
  </si>
  <si>
    <t>abrogato</t>
  </si>
  <si>
    <t>Classi I,II,III</t>
  </si>
  <si>
    <t>Classi IV,V,VI,VII,VIII</t>
  </si>
  <si>
    <t>Classi IX,X,XI</t>
  </si>
  <si>
    <t>(1) Interventi di restauro, risanamento conservativo ristrutturazione e ampliamento al di fuori dei casi di cui all'art. 9 della legge 10 .</t>
  </si>
  <si>
    <t xml:space="preserve">(*) tabelle adeguata e conforme alla delibera Regionale del                 n.   </t>
  </si>
  <si>
    <t>Comuni con più di 50,000 abitanti</t>
  </si>
  <si>
    <t>Comuni con meno di 50,000 abitanti</t>
  </si>
  <si>
    <t>x</t>
  </si>
  <si>
    <t>nuove costruzioni</t>
  </si>
  <si>
    <t>x</t>
  </si>
  <si>
    <t>edifici esistenti</t>
  </si>
  <si>
    <t>TAR.1</t>
  </si>
  <si>
    <t>TAR2</t>
  </si>
  <si>
    <t>TAR3</t>
  </si>
  <si>
    <t>TAR4</t>
  </si>
  <si>
    <t>Costo di costruzione dell'edificio</t>
  </si>
  <si>
    <t>I</t>
  </si>
  <si>
    <t xml:space="preserve">Contributo costo di costruzione  = </t>
  </si>
  <si>
    <t xml:space="preserve">x percentuale regionale            </t>
  </si>
  <si>
    <t xml:space="preserve"> = €</t>
  </si>
  <si>
    <t>II</t>
  </si>
  <si>
    <t>III</t>
  </si>
  <si>
    <t>IV</t>
  </si>
  <si>
    <t>IX</t>
  </si>
  <si>
    <t>V</t>
  </si>
  <si>
    <t>VI</t>
  </si>
  <si>
    <t>VII</t>
  </si>
  <si>
    <t>VIII</t>
  </si>
  <si>
    <t>X</t>
  </si>
  <si>
    <t>XI</t>
  </si>
  <si>
    <t>Quota del contributo afferente alla concessione edilizia</t>
  </si>
  <si>
    <t>N.              DEL ......................................................................</t>
  </si>
  <si>
    <t>L. ...........................................................</t>
  </si>
  <si>
    <t>ART. 8 DECRETO MINISTERIALE 10 MAGGIO 1977</t>
  </si>
  <si>
    <t xml:space="preserve"> Le classi di edifici e le relative maggiorazioni di costo di cui al secondo comma dell'art. 6 della legge 28 gennaio 1977</t>
  </si>
  <si>
    <t>sono così individuate:</t>
  </si>
  <si>
    <t xml:space="preserve">classe </t>
  </si>
  <si>
    <t>I</t>
  </si>
  <si>
    <t>percentuale di incremento fino a 5 inclusa</t>
  </si>
  <si>
    <t>: maggiorazione del</t>
  </si>
  <si>
    <t xml:space="preserve">classe </t>
  </si>
  <si>
    <t>II</t>
  </si>
  <si>
    <t>percentuale di incremento da 5 a 10 inclusa</t>
  </si>
  <si>
    <t>: maggiorazione del</t>
  </si>
  <si>
    <t xml:space="preserve">classe </t>
  </si>
  <si>
    <t>III</t>
  </si>
  <si>
    <t>percentuale di incremento da 10 a 15 inclusa</t>
  </si>
  <si>
    <t>: maggiorazione del</t>
  </si>
  <si>
    <t xml:space="preserve">classe </t>
  </si>
  <si>
    <t>IV</t>
  </si>
  <si>
    <t>percentuale di incremento da 15 a 20 inclusa</t>
  </si>
  <si>
    <t>: maggiorazione del</t>
  </si>
  <si>
    <t xml:space="preserve">classe </t>
  </si>
  <si>
    <t>V</t>
  </si>
  <si>
    <t>percentuale di incremento da 20 a 25 inclusa</t>
  </si>
  <si>
    <t>: maggiorazione del</t>
  </si>
  <si>
    <t xml:space="preserve">classe </t>
  </si>
  <si>
    <t>VI</t>
  </si>
  <si>
    <t>percentuale di incremento da 25 a 30 inclusa</t>
  </si>
  <si>
    <t>: maggiorazione del</t>
  </si>
  <si>
    <t xml:space="preserve">classe </t>
  </si>
  <si>
    <t>VII</t>
  </si>
  <si>
    <t>percentuale di incremento da 30 a 35 inclusa</t>
  </si>
  <si>
    <t>: maggiorazione del</t>
  </si>
  <si>
    <t xml:space="preserve">classe </t>
  </si>
  <si>
    <t>VIII</t>
  </si>
  <si>
    <t>percentuale di incremento da 35 a 40 inclusa</t>
  </si>
  <si>
    <t>: maggiorazione del</t>
  </si>
  <si>
    <t xml:space="preserve">classe </t>
  </si>
  <si>
    <t>IX</t>
  </si>
  <si>
    <t>percentuale di incremento da 40 a 45 inclusa</t>
  </si>
  <si>
    <t>: maggiorazione del</t>
  </si>
  <si>
    <t xml:space="preserve">classe </t>
  </si>
  <si>
    <t>X</t>
  </si>
  <si>
    <t>percentuale di incremento da 45 a 50 inclusa</t>
  </si>
  <si>
    <t>: maggiorazione del</t>
  </si>
  <si>
    <t xml:space="preserve">classe </t>
  </si>
  <si>
    <t>XI</t>
  </si>
  <si>
    <t>oltre il 50 % inclusa</t>
  </si>
  <si>
    <t>: maggiorazione del</t>
  </si>
  <si>
    <t>Incrementi per particolari caratteristiche   ( art. 7)</t>
  </si>
  <si>
    <t>Contrubuto urbanizzazioni primarie</t>
  </si>
  <si>
    <t>Contributo urbanizz. Secondarie</t>
  </si>
  <si>
    <t>€/mc 4,13</t>
  </si>
  <si>
    <t>Sommano</t>
  </si>
  <si>
    <t>€/mc1,55</t>
  </si>
  <si>
    <t xml:space="preserve">Sig.     </t>
  </si>
  <si>
    <t>ZINASCO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</si>
</sst>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_-;\-* #,##0_-;_-* \-_-;_-@_-"/>
    <numFmt numFmtId="179" formatCode="_-* #,##0.00_-;\-* #,##0.00_-;_-* \-_-;_-@_-"/>
    <numFmt numFmtId="180" formatCode="_-* #,##0.0_-;\-* #,##0.0_-;_-* \-_-;_-@_-"/>
  </numFmts>
  <fonts count="55">
    <font>
      <sz val="10"/>
      <name val="Arial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i/>
      <sz val="8"/>
      <name val="Arial"/>
      <family val="0"/>
    </font>
    <font>
      <sz val="7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76" fontId="0" fillId="0" borderId="0" applyFont="0" applyFill="0" applyBorder="0" applyAlignment="0" applyProtection="0"/>
    <xf numFmtId="0" fontId="43" fillId="28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right" vertical="top"/>
    </xf>
    <xf numFmtId="0" fontId="0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2" fontId="0" fillId="0" borderId="11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vertical="top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justify" vertical="top"/>
    </xf>
    <xf numFmtId="0" fontId="3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justify" vertical="center"/>
    </xf>
    <xf numFmtId="2" fontId="16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justify"/>
    </xf>
    <xf numFmtId="0" fontId="14" fillId="0" borderId="11" xfId="0" applyFont="1" applyBorder="1" applyAlignment="1" applyProtection="1">
      <alignment horizontal="center" vertical="center"/>
      <protection locked="0"/>
    </xf>
    <xf numFmtId="2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justify"/>
    </xf>
    <xf numFmtId="0" fontId="0" fillId="0" borderId="0" xfId="0" applyFont="1" applyBorder="1" applyAlignment="1">
      <alignment horizontal="center" vertical="center"/>
    </xf>
    <xf numFmtId="2" fontId="4" fillId="0" borderId="11" xfId="0" applyNumberFormat="1" applyFont="1" applyBorder="1" applyAlignment="1" applyProtection="1">
      <alignment/>
      <protection locked="0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179" fontId="17" fillId="0" borderId="0" xfId="45" applyNumberFormat="1" applyFont="1" applyFill="1" applyBorder="1" applyAlignment="1" applyProtection="1">
      <alignment horizontal="right"/>
      <protection locked="0"/>
    </xf>
    <xf numFmtId="0" fontId="12" fillId="0" borderId="0" xfId="0" applyFont="1" applyBorder="1" applyAlignment="1">
      <alignment horizontal="right"/>
    </xf>
    <xf numFmtId="179" fontId="12" fillId="0" borderId="12" xfId="45" applyNumberFormat="1" applyFont="1" applyFill="1" applyBorder="1" applyAlignment="1" applyProtection="1">
      <alignment horizontal="right"/>
      <protection/>
    </xf>
    <xf numFmtId="0" fontId="12" fillId="0" borderId="13" xfId="0" applyFont="1" applyBorder="1" applyAlignment="1">
      <alignment horizontal="left"/>
    </xf>
    <xf numFmtId="178" fontId="12" fillId="0" borderId="12" xfId="45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8" fillId="0" borderId="0" xfId="0" applyFont="1" applyBorder="1" applyAlignment="1">
      <alignment/>
    </xf>
    <xf numFmtId="179" fontId="0" fillId="0" borderId="0" xfId="45" applyNumberFormat="1" applyFont="1" applyFill="1" applyBorder="1" applyAlignment="1" applyProtection="1">
      <alignment/>
      <protection/>
    </xf>
    <xf numFmtId="9" fontId="0" fillId="0" borderId="0" xfId="0" applyNumberFormat="1" applyFont="1" applyBorder="1" applyAlignment="1">
      <alignment horizontal="left"/>
    </xf>
    <xf numFmtId="0" fontId="15" fillId="0" borderId="0" xfId="0" applyFont="1" applyBorder="1" applyAlignment="1" applyProtection="1">
      <alignment/>
      <protection/>
    </xf>
    <xf numFmtId="176" fontId="0" fillId="0" borderId="0" xfId="42" applyFont="1" applyBorder="1" applyAlignment="1">
      <alignment/>
    </xf>
    <xf numFmtId="176" fontId="19" fillId="0" borderId="0" xfId="42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0" fillId="0" borderId="19" xfId="0" applyNumberFormat="1" applyFont="1" applyBorder="1" applyAlignment="1" applyProtection="1">
      <alignment horizontal="center"/>
      <protection/>
    </xf>
    <xf numFmtId="2" fontId="0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7"/>
  <sheetViews>
    <sheetView showGridLines="0" tabSelected="1" view="pageBreakPreview" zoomScaleSheetLayoutView="100" zoomScalePageLayoutView="0" workbookViewId="0" topLeftCell="A1">
      <selection activeCell="L4" sqref="L4"/>
    </sheetView>
  </sheetViews>
  <sheetFormatPr defaultColWidth="9.00390625" defaultRowHeight="12.75"/>
  <cols>
    <col min="1" max="1" width="5.421875" style="1" customWidth="1"/>
    <col min="2" max="2" width="8.00390625" style="1" customWidth="1"/>
    <col min="3" max="3" width="11.8515625" style="1" customWidth="1"/>
    <col min="4" max="4" width="9.421875" style="1" customWidth="1"/>
    <col min="5" max="5" width="8.140625" style="1" customWidth="1"/>
    <col min="6" max="6" width="6.00390625" style="1" customWidth="1"/>
    <col min="7" max="7" width="7.7109375" style="1" customWidth="1"/>
    <col min="8" max="8" width="6.57421875" style="1" customWidth="1"/>
    <col min="9" max="9" width="7.421875" style="1" customWidth="1"/>
    <col min="10" max="10" width="11.8515625" style="1" customWidth="1"/>
    <col min="11" max="11" width="6.7109375" style="1" customWidth="1"/>
    <col min="12" max="13" width="6.00390625" style="1" customWidth="1"/>
    <col min="14" max="15" width="0" style="1" hidden="1" customWidth="1"/>
    <col min="16" max="16" width="2.421875" style="1" customWidth="1"/>
    <col min="17" max="16384" width="9.00390625" style="1" customWidth="1"/>
  </cols>
  <sheetData>
    <row r="1" spans="4:8" ht="20.25">
      <c r="D1" s="94" t="s">
        <v>0</v>
      </c>
      <c r="E1" s="94"/>
      <c r="F1" s="94"/>
      <c r="G1" s="2" t="s">
        <v>239</v>
      </c>
      <c r="H1" s="3"/>
    </row>
    <row r="2" spans="5:7" ht="12.75">
      <c r="E2" s="4" t="s">
        <v>1</v>
      </c>
      <c r="F2" s="4"/>
      <c r="G2" s="5" t="s">
        <v>2</v>
      </c>
    </row>
    <row r="4" ht="10.5" customHeight="1"/>
    <row r="5" spans="5:6" ht="9.75" customHeight="1">
      <c r="E5" s="6"/>
      <c r="F5" s="6"/>
    </row>
    <row r="6" ht="9.75" customHeight="1"/>
    <row r="8" spans="1:13" ht="15">
      <c r="A8" s="7"/>
      <c r="B8" s="8" t="s">
        <v>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5">
      <c r="A9" s="95" t="s">
        <v>238</v>
      </c>
      <c r="B9" s="95"/>
      <c r="C9" s="95"/>
      <c r="D9" s="95"/>
      <c r="E9" s="95"/>
      <c r="F9" s="95"/>
      <c r="G9" s="95"/>
      <c r="H9" s="95"/>
      <c r="I9" s="95"/>
      <c r="J9" s="95"/>
      <c r="K9" s="7"/>
      <c r="L9" s="7"/>
      <c r="M9" s="7"/>
    </row>
    <row r="10" spans="1:13" ht="15">
      <c r="A10" s="7" t="s">
        <v>4</v>
      </c>
      <c r="B10" s="7"/>
      <c r="C10" s="7"/>
      <c r="D10" s="7"/>
      <c r="F10" s="9"/>
      <c r="G10" s="9"/>
      <c r="H10" s="9"/>
      <c r="I10" s="7" t="s">
        <v>5</v>
      </c>
      <c r="J10" s="9"/>
      <c r="K10" s="7"/>
      <c r="L10" s="7"/>
      <c r="M10" s="7"/>
    </row>
    <row r="11" spans="1:13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3" ht="15.75">
      <c r="A13" s="10" t="s">
        <v>6</v>
      </c>
    </row>
    <row r="14" ht="10.5" customHeight="1">
      <c r="A14" s="11" t="s">
        <v>7</v>
      </c>
    </row>
    <row r="16" spans="1:9" ht="12.75">
      <c r="A16" s="1" t="s">
        <v>8</v>
      </c>
      <c r="C16" s="4" t="s">
        <v>9</v>
      </c>
      <c r="D16" s="4"/>
      <c r="E16" s="4"/>
      <c r="F16" s="4"/>
      <c r="G16" s="4"/>
      <c r="H16" s="4"/>
      <c r="I16" s="4"/>
    </row>
    <row r="17" spans="1:9" s="13" customFormat="1" ht="45">
      <c r="A17" s="96" t="s">
        <v>10</v>
      </c>
      <c r="B17" s="96"/>
      <c r="C17" s="12" t="s">
        <v>11</v>
      </c>
      <c r="D17" s="12" t="s">
        <v>12</v>
      </c>
      <c r="E17" s="96" t="s">
        <v>13</v>
      </c>
      <c r="F17" s="96"/>
      <c r="G17" s="12" t="s">
        <v>14</v>
      </c>
      <c r="H17" s="96" t="s">
        <v>15</v>
      </c>
      <c r="I17" s="96"/>
    </row>
    <row r="18" spans="1:10" s="18" customFormat="1" ht="18" customHeight="1">
      <c r="A18" s="14"/>
      <c r="B18" s="15" t="s">
        <v>16</v>
      </c>
      <c r="C18" s="16" t="s">
        <v>17</v>
      </c>
      <c r="D18" s="16" t="s">
        <v>18</v>
      </c>
      <c r="E18" s="89" t="s">
        <v>19</v>
      </c>
      <c r="F18" s="89"/>
      <c r="G18" s="16" t="s">
        <v>20</v>
      </c>
      <c r="H18" s="90" t="s">
        <v>21</v>
      </c>
      <c r="I18" s="90"/>
      <c r="J18" s="17"/>
    </row>
    <row r="19" spans="1:10" ht="18" customHeight="1">
      <c r="A19" s="91" t="s">
        <v>22</v>
      </c>
      <c r="B19" s="91"/>
      <c r="C19" s="19"/>
      <c r="D19" s="20"/>
      <c r="E19" s="92">
        <f>IF($D$24=0,"",D19/$D$24)</f>
      </c>
      <c r="F19" s="92"/>
      <c r="G19" s="21">
        <v>0</v>
      </c>
      <c r="H19" s="93">
        <f>IF(E19="","",G19*E19)</f>
      </c>
      <c r="I19" s="93"/>
      <c r="J19" s="22"/>
    </row>
    <row r="20" spans="1:10" ht="18" customHeight="1">
      <c r="A20" s="97" t="s">
        <v>23</v>
      </c>
      <c r="B20" s="97"/>
      <c r="C20" s="19"/>
      <c r="D20" s="19"/>
      <c r="E20" s="92">
        <f>IF($D$24=0,"",D20/$D$24)</f>
      </c>
      <c r="F20" s="92"/>
      <c r="G20" s="21">
        <v>5</v>
      </c>
      <c r="H20" s="93">
        <f>IF(E20="","",G20*E20)</f>
      </c>
      <c r="I20" s="93"/>
      <c r="J20" s="22"/>
    </row>
    <row r="21" spans="1:10" ht="18" customHeight="1">
      <c r="A21" s="97" t="s">
        <v>24</v>
      </c>
      <c r="B21" s="97"/>
      <c r="C21" s="19"/>
      <c r="D21" s="19"/>
      <c r="E21" s="92">
        <f>IF($D$24=0,"",D21/$D$24)</f>
      </c>
      <c r="F21" s="92"/>
      <c r="G21" s="21">
        <v>15</v>
      </c>
      <c r="H21" s="93">
        <f>IF(E21="","",G21*E21)</f>
      </c>
      <c r="I21" s="93"/>
      <c r="J21" s="22"/>
    </row>
    <row r="22" spans="1:10" ht="18" customHeight="1">
      <c r="A22" s="97" t="s">
        <v>25</v>
      </c>
      <c r="B22" s="97"/>
      <c r="C22" s="19"/>
      <c r="D22" s="19"/>
      <c r="E22" s="92">
        <f>IF($D$24=0,"",D22/$D$24)</f>
      </c>
      <c r="F22" s="92"/>
      <c r="G22" s="21">
        <v>30</v>
      </c>
      <c r="H22" s="93">
        <f>IF(E22="","",G22*E22)</f>
      </c>
      <c r="I22" s="93"/>
      <c r="J22" s="22"/>
    </row>
    <row r="23" spans="1:10" ht="18" customHeight="1">
      <c r="A23" s="97" t="s">
        <v>26</v>
      </c>
      <c r="B23" s="97"/>
      <c r="C23" s="19"/>
      <c r="D23" s="19"/>
      <c r="E23" s="92">
        <f>IF($D$24=0,"",D23/$D$24)</f>
      </c>
      <c r="F23" s="92"/>
      <c r="G23" s="21">
        <v>50</v>
      </c>
      <c r="H23" s="93">
        <f>IF(E23="","",G23*E23)</f>
      </c>
      <c r="I23" s="93"/>
      <c r="J23" s="22"/>
    </row>
    <row r="24" spans="3:10" ht="15.75" customHeight="1">
      <c r="C24" s="23" t="s">
        <v>27</v>
      </c>
      <c r="D24" s="24">
        <f>SUM(D19:D23)</f>
        <v>0</v>
      </c>
      <c r="G24" s="22"/>
      <c r="H24" s="25" t="s">
        <v>28</v>
      </c>
      <c r="I24" s="22"/>
      <c r="J24" s="26">
        <f>SUM(H19:I23)</f>
        <v>0</v>
      </c>
    </row>
    <row r="25" ht="12.75">
      <c r="J25" s="27" t="s">
        <v>29</v>
      </c>
    </row>
    <row r="26" ht="12.75">
      <c r="J26" s="27"/>
    </row>
    <row r="28" spans="1:8" ht="12.75">
      <c r="A28" s="1" t="s">
        <v>30</v>
      </c>
      <c r="C28" s="4" t="s">
        <v>31</v>
      </c>
      <c r="D28" s="4"/>
      <c r="E28" s="4"/>
      <c r="F28" s="4"/>
      <c r="G28" s="4"/>
      <c r="H28" s="4"/>
    </row>
    <row r="29" spans="3:8" ht="12.75">
      <c r="C29" s="4" t="s">
        <v>32</v>
      </c>
      <c r="D29" s="4"/>
      <c r="E29" s="4"/>
      <c r="F29" s="4"/>
      <c r="G29" s="4"/>
      <c r="H29" s="4"/>
    </row>
    <row r="30" spans="3:8" ht="12.75">
      <c r="C30" s="4"/>
      <c r="D30" s="4"/>
      <c r="E30" s="4"/>
      <c r="F30" s="4"/>
      <c r="G30" s="4"/>
      <c r="H30" s="4"/>
    </row>
    <row r="31" spans="1:9" ht="57" customHeight="1">
      <c r="A31" s="99" t="s">
        <v>33</v>
      </c>
      <c r="B31" s="99"/>
      <c r="C31" s="99"/>
      <c r="D31" s="12" t="s">
        <v>34</v>
      </c>
      <c r="F31" s="29" t="s">
        <v>35</v>
      </c>
      <c r="H31" s="100" t="s">
        <v>36</v>
      </c>
      <c r="I31" s="100"/>
    </row>
    <row r="32" spans="1:4" s="4" customFormat="1" ht="11.25">
      <c r="A32" s="101" t="s">
        <v>37</v>
      </c>
      <c r="B32" s="101"/>
      <c r="C32" s="101"/>
      <c r="D32" s="30" t="s">
        <v>38</v>
      </c>
    </row>
    <row r="33" spans="1:9" s="32" customFormat="1" ht="101.25">
      <c r="A33" s="12" t="s">
        <v>39</v>
      </c>
      <c r="B33" s="96" t="s">
        <v>40</v>
      </c>
      <c r="C33" s="96"/>
      <c r="D33" s="31">
        <v>0</v>
      </c>
      <c r="F33" s="1"/>
      <c r="G33" s="12" t="s">
        <v>41</v>
      </c>
      <c r="H33" s="12" t="s">
        <v>42</v>
      </c>
      <c r="I33" s="12" t="s">
        <v>43</v>
      </c>
    </row>
    <row r="34" spans="1:9" s="32" customFormat="1" ht="26.25" customHeight="1">
      <c r="A34" s="12" t="s">
        <v>44</v>
      </c>
      <c r="B34" s="96" t="s">
        <v>45</v>
      </c>
      <c r="C34" s="96"/>
      <c r="D34" s="31"/>
      <c r="G34" s="12" t="s">
        <v>46</v>
      </c>
      <c r="H34" s="12" t="s">
        <v>47</v>
      </c>
      <c r="I34" s="12" t="s">
        <v>48</v>
      </c>
    </row>
    <row r="35" spans="1:14" s="32" customFormat="1" ht="26.25" customHeight="1">
      <c r="A35" s="12" t="s">
        <v>49</v>
      </c>
      <c r="B35" s="96" t="s">
        <v>50</v>
      </c>
      <c r="C35" s="96"/>
      <c r="D35" s="31">
        <v>29</v>
      </c>
      <c r="G35" s="33" t="s">
        <v>51</v>
      </c>
      <c r="H35" s="34" t="e">
        <f>IF(F37&lt;=50,"X","O")</f>
        <v>#DIV/0!</v>
      </c>
      <c r="I35" s="12">
        <v>0</v>
      </c>
      <c r="N35" s="32" t="e">
        <f>IF(H35="X",I35,0)</f>
        <v>#DIV/0!</v>
      </c>
    </row>
    <row r="36" spans="1:14" s="32" customFormat="1" ht="26.25" customHeight="1">
      <c r="A36" s="12" t="s">
        <v>52</v>
      </c>
      <c r="B36" s="96" t="s">
        <v>53</v>
      </c>
      <c r="C36" s="96"/>
      <c r="D36" s="31">
        <v>17</v>
      </c>
      <c r="G36" s="12" t="s">
        <v>54</v>
      </c>
      <c r="H36" s="34" t="e">
        <f>IF(F37&lt;=50,"O",IF(F37&gt;75,"O","X"))</f>
        <v>#DIV/0!</v>
      </c>
      <c r="I36" s="12">
        <v>10</v>
      </c>
      <c r="N36" s="32" t="e">
        <f>IF(H36="X",I36,0)</f>
        <v>#DIV/0!</v>
      </c>
    </row>
    <row r="37" spans="3:14" s="32" customFormat="1" ht="26.25" customHeight="1">
      <c r="C37" s="35" t="s">
        <v>55</v>
      </c>
      <c r="D37" s="36">
        <f>SUM(D33:D36)</f>
        <v>46</v>
      </c>
      <c r="E37" s="37" t="s">
        <v>56</v>
      </c>
      <c r="F37" s="38" t="e">
        <f>D37/D24*100</f>
        <v>#DIV/0!</v>
      </c>
      <c r="G37" s="12" t="s">
        <v>57</v>
      </c>
      <c r="H37" s="34" t="e">
        <f>IF(F37&lt;=75,"O",IF(F37&gt;100,"O","X"))</f>
        <v>#DIV/0!</v>
      </c>
      <c r="I37" s="12">
        <v>20</v>
      </c>
      <c r="N37" s="32" t="e">
        <f>IF(H37="X",I37,0)</f>
        <v>#DIV/0!</v>
      </c>
    </row>
    <row r="38" spans="7:14" ht="26.25" customHeight="1">
      <c r="G38" s="39" t="s">
        <v>58</v>
      </c>
      <c r="H38" s="34" t="e">
        <f>IF(F37&lt;100,"O","X")</f>
        <v>#DIV/0!</v>
      </c>
      <c r="I38" s="30">
        <v>30</v>
      </c>
      <c r="N38" s="32" t="e">
        <f>IF(H38="X",I38,0)</f>
        <v>#DIV/0!</v>
      </c>
    </row>
    <row r="39" spans="8:10" ht="16.5" customHeight="1">
      <c r="H39" s="40" t="s">
        <v>59</v>
      </c>
      <c r="J39" s="41" t="e">
        <f>SUM(N35:N38)</f>
        <v>#DIV/0!</v>
      </c>
    </row>
    <row r="40" spans="8:10" ht="12.75">
      <c r="H40" s="40"/>
      <c r="J40" s="27" t="s">
        <v>60</v>
      </c>
    </row>
    <row r="42" spans="1:2" ht="13.5" customHeight="1">
      <c r="A42" s="1" t="s">
        <v>61</v>
      </c>
      <c r="B42" s="27"/>
    </row>
    <row r="43" spans="1:10" ht="22.5" customHeight="1">
      <c r="A43" s="98" t="s">
        <v>62</v>
      </c>
      <c r="B43" s="98"/>
      <c r="C43" s="98"/>
      <c r="D43" s="98"/>
      <c r="E43" s="98"/>
      <c r="G43" s="42" t="s">
        <v>63</v>
      </c>
      <c r="I43" s="104" t="s">
        <v>232</v>
      </c>
      <c r="J43" s="104"/>
    </row>
    <row r="44" spans="1:9" ht="45">
      <c r="A44" s="105" t="s">
        <v>64</v>
      </c>
      <c r="B44" s="105"/>
      <c r="C44" s="43" t="s">
        <v>65</v>
      </c>
      <c r="D44" s="43" t="s">
        <v>66</v>
      </c>
      <c r="G44" s="44" t="s">
        <v>67</v>
      </c>
      <c r="H44" s="45" t="s">
        <v>68</v>
      </c>
      <c r="I44" s="45" t="s">
        <v>69</v>
      </c>
    </row>
    <row r="45" spans="1:9" ht="12.75">
      <c r="A45" s="106" t="s">
        <v>70</v>
      </c>
      <c r="B45" s="106"/>
      <c r="C45" s="46" t="s">
        <v>71</v>
      </c>
      <c r="D45" s="46" t="s">
        <v>72</v>
      </c>
      <c r="G45" s="47" t="s">
        <v>73</v>
      </c>
      <c r="H45" s="47" t="s">
        <v>74</v>
      </c>
      <c r="I45" s="47" t="s">
        <v>75</v>
      </c>
    </row>
    <row r="46" spans="1:14" ht="33.75" customHeight="1">
      <c r="A46" s="28">
        <v>1</v>
      </c>
      <c r="B46" s="48" t="s">
        <v>76</v>
      </c>
      <c r="C46" s="48" t="s">
        <v>77</v>
      </c>
      <c r="D46" s="49">
        <f>D24</f>
        <v>0</v>
      </c>
      <c r="E46" s="50"/>
      <c r="G46" s="30">
        <v>0</v>
      </c>
      <c r="H46" s="51" t="s">
        <v>78</v>
      </c>
      <c r="I46" s="30">
        <v>0</v>
      </c>
      <c r="N46" s="1">
        <f aca="true" t="shared" si="0" ref="N46:N51">IF(H46="O",0,I46)</f>
        <v>0</v>
      </c>
    </row>
    <row r="47" spans="1:14" ht="33.75" customHeight="1">
      <c r="A47" s="28">
        <v>2</v>
      </c>
      <c r="B47" s="48" t="s">
        <v>79</v>
      </c>
      <c r="C47" s="48" t="s">
        <v>80</v>
      </c>
      <c r="D47" s="49">
        <f>D37</f>
        <v>46</v>
      </c>
      <c r="E47" s="50"/>
      <c r="G47" s="30">
        <v>1</v>
      </c>
      <c r="H47" s="51" t="s">
        <v>81</v>
      </c>
      <c r="I47" s="30">
        <v>10</v>
      </c>
      <c r="N47" s="1">
        <f t="shared" si="0"/>
        <v>0</v>
      </c>
    </row>
    <row r="48" spans="1:14" ht="33.75" customHeight="1">
      <c r="A48" s="28">
        <v>3</v>
      </c>
      <c r="B48" s="48" t="s">
        <v>82</v>
      </c>
      <c r="C48" s="48" t="s">
        <v>83</v>
      </c>
      <c r="D48" s="52">
        <f>D37*0.6</f>
        <v>27.599999999999998</v>
      </c>
      <c r="E48" s="50"/>
      <c r="G48" s="30">
        <v>2</v>
      </c>
      <c r="H48" s="51" t="s">
        <v>84</v>
      </c>
      <c r="I48" s="30">
        <v>20</v>
      </c>
      <c r="N48" s="1">
        <f t="shared" si="0"/>
        <v>0</v>
      </c>
    </row>
    <row r="49" spans="1:14" ht="33" customHeight="1">
      <c r="A49" s="48" t="s">
        <v>85</v>
      </c>
      <c r="B49" s="48" t="s">
        <v>86</v>
      </c>
      <c r="C49" s="48" t="s">
        <v>87</v>
      </c>
      <c r="D49" s="52">
        <f>D46+D48</f>
        <v>27.599999999999998</v>
      </c>
      <c r="E49" s="50"/>
      <c r="G49" s="30">
        <v>3</v>
      </c>
      <c r="H49" s="51" t="s">
        <v>88</v>
      </c>
      <c r="I49" s="30">
        <v>30</v>
      </c>
      <c r="N49" s="1">
        <f t="shared" si="0"/>
        <v>0</v>
      </c>
    </row>
    <row r="50" spans="1:14" ht="31.5" customHeight="1">
      <c r="A50" s="50"/>
      <c r="B50" s="50"/>
      <c r="C50" s="50"/>
      <c r="D50" s="50"/>
      <c r="E50" s="50"/>
      <c r="G50" s="30">
        <v>4</v>
      </c>
      <c r="H50" s="51" t="s">
        <v>89</v>
      </c>
      <c r="I50" s="30">
        <v>40</v>
      </c>
      <c r="N50" s="1">
        <f t="shared" si="0"/>
        <v>0</v>
      </c>
    </row>
    <row r="51" spans="1:14" ht="37.5" customHeight="1">
      <c r="A51" s="107" t="s">
        <v>90</v>
      </c>
      <c r="B51" s="107"/>
      <c r="C51" s="107"/>
      <c r="D51" s="107"/>
      <c r="G51" s="30">
        <v>5</v>
      </c>
      <c r="H51" s="51" t="s">
        <v>91</v>
      </c>
      <c r="I51" s="30">
        <v>50</v>
      </c>
      <c r="N51" s="1">
        <f t="shared" si="0"/>
        <v>0</v>
      </c>
    </row>
    <row r="52" spans="1:10" ht="21" customHeight="1">
      <c r="A52" s="53"/>
      <c r="B52" s="53"/>
      <c r="C52" s="53"/>
      <c r="D52" s="53"/>
      <c r="G52" s="27"/>
      <c r="H52" s="40" t="s">
        <v>92</v>
      </c>
      <c r="J52" s="41">
        <f>SUM(N46:N51)</f>
        <v>0</v>
      </c>
    </row>
    <row r="53" spans="1:13" ht="33.75">
      <c r="A53" s="99" t="s">
        <v>93</v>
      </c>
      <c r="B53" s="99"/>
      <c r="C53" s="12" t="s">
        <v>94</v>
      </c>
      <c r="D53" s="12" t="s">
        <v>95</v>
      </c>
      <c r="L53" s="44" t="s">
        <v>96</v>
      </c>
      <c r="M53" s="54" t="s">
        <v>97</v>
      </c>
    </row>
    <row r="54" spans="1:13" ht="12.75">
      <c r="A54" s="101" t="s">
        <v>98</v>
      </c>
      <c r="B54" s="101"/>
      <c r="C54" s="28" t="s">
        <v>99</v>
      </c>
      <c r="D54" s="12" t="s">
        <v>100</v>
      </c>
      <c r="J54" s="55" t="s">
        <v>101</v>
      </c>
      <c r="L54" s="28" t="s">
        <v>102</v>
      </c>
      <c r="M54" s="28" t="s">
        <v>103</v>
      </c>
    </row>
    <row r="55" spans="1:15" ht="33.75" customHeight="1">
      <c r="A55" s="28">
        <v>1</v>
      </c>
      <c r="B55" s="48" t="s">
        <v>104</v>
      </c>
      <c r="C55" s="48" t="s">
        <v>105</v>
      </c>
      <c r="D55" s="56">
        <v>0</v>
      </c>
      <c r="H55" s="102" t="s">
        <v>106</v>
      </c>
      <c r="I55" s="102"/>
      <c r="J55" s="57" t="e">
        <f>J52+J39+J24</f>
        <v>#DIV/0!</v>
      </c>
      <c r="L55" s="58" t="e">
        <f>IF(J55&lt;=40,N55,N56)</f>
        <v>#DIV/0!</v>
      </c>
      <c r="M55" s="58" t="e">
        <f>IF(J55&lt;=40,O55,O56)</f>
        <v>#DIV/0!</v>
      </c>
      <c r="N55" s="1" t="e">
        <f>IF(J55&lt;=5,"I",IF(J55&lt;=10,"II",IF(J55&lt;=15,"III",IF(J55&lt;=20,"IV",IF(J55&lt;=25,"V",IF(J55&lt;=30,"VI",IF(J55&lt;=35,"VII",IF(J55&lt;=40,"VIII",0))))))))</f>
        <v>#DIV/0!</v>
      </c>
      <c r="O55" s="1" t="e">
        <f>IF(J55&lt;=5,0,IF(J55&lt;=10,5,IF(J55&lt;=15,10,IF(J55&lt;=20,15,IF(J55&lt;=25,20,IF(J55&lt;=30,25,IF(J55&lt;=35,30,IF(J55&lt;=40,35,0))))))))</f>
        <v>#DIV/0!</v>
      </c>
    </row>
    <row r="56" spans="1:15" ht="33.75" customHeight="1">
      <c r="A56" s="28">
        <v>2</v>
      </c>
      <c r="B56" s="48" t="s">
        <v>107</v>
      </c>
      <c r="C56" s="48" t="s">
        <v>108</v>
      </c>
      <c r="D56" s="56">
        <v>0</v>
      </c>
      <c r="H56" s="103" t="s">
        <v>109</v>
      </c>
      <c r="I56" s="103"/>
      <c r="N56" s="1" t="e">
        <f>IF(J55&lt;=45,"IX",IF(J55&lt;=50,"X","XI"))</f>
        <v>#DIV/0!</v>
      </c>
      <c r="O56" s="1" t="e">
        <f>IF(J55&lt;=45,40,IF(J55&lt;=50,45,50))</f>
        <v>#DIV/0!</v>
      </c>
    </row>
    <row r="57" spans="1:13" ht="43.5" customHeight="1">
      <c r="A57" s="28">
        <v>3</v>
      </c>
      <c r="B57" s="48" t="s">
        <v>110</v>
      </c>
      <c r="C57" s="48" t="s">
        <v>111</v>
      </c>
      <c r="D57" s="59">
        <f>D56*0.6</f>
        <v>0</v>
      </c>
      <c r="H57" s="109" t="s">
        <v>112</v>
      </c>
      <c r="I57" s="109"/>
      <c r="J57" s="109"/>
      <c r="K57" s="109"/>
      <c r="L57" s="109"/>
      <c r="M57" s="109"/>
    </row>
    <row r="58" spans="1:13" ht="33.75" customHeight="1">
      <c r="A58" s="48" t="s">
        <v>113</v>
      </c>
      <c r="B58" s="48" t="s">
        <v>114</v>
      </c>
      <c r="C58" s="48" t="s">
        <v>115</v>
      </c>
      <c r="D58" s="59">
        <f>D55+D57</f>
        <v>0</v>
      </c>
      <c r="H58" s="27"/>
      <c r="I58" s="27"/>
      <c r="J58" s="27"/>
      <c r="K58" s="27"/>
      <c r="L58" s="27"/>
      <c r="M58" s="27"/>
    </row>
    <row r="62" spans="1:11" ht="12.75">
      <c r="A62" s="60" t="s">
        <v>116</v>
      </c>
      <c r="B62" s="60" t="s">
        <v>117</v>
      </c>
      <c r="C62" s="60"/>
      <c r="D62" s="60"/>
      <c r="E62" s="60"/>
      <c r="F62" s="60"/>
      <c r="G62" s="60"/>
      <c r="H62" s="60"/>
      <c r="I62" s="60"/>
      <c r="J62" s="63">
        <v>343.58</v>
      </c>
      <c r="K62" s="61" t="s">
        <v>118</v>
      </c>
    </row>
    <row r="63" spans="1:11" ht="12.75">
      <c r="A63" s="60"/>
      <c r="B63" s="60"/>
      <c r="C63" s="60"/>
      <c r="D63" s="60"/>
      <c r="E63" s="60"/>
      <c r="F63" s="60"/>
      <c r="G63" s="60"/>
      <c r="H63" s="60"/>
      <c r="I63" s="60"/>
      <c r="J63" s="62"/>
      <c r="K63" s="61"/>
    </row>
    <row r="64" spans="1:11" ht="12.75">
      <c r="A64" s="60" t="s">
        <v>119</v>
      </c>
      <c r="B64" s="60" t="s">
        <v>120</v>
      </c>
      <c r="C64" s="60"/>
      <c r="D64" s="60"/>
      <c r="E64" s="60"/>
      <c r="F64" s="60"/>
      <c r="G64" s="60"/>
      <c r="H64" s="60"/>
      <c r="I64" s="60"/>
      <c r="J64" s="63">
        <v>343.58</v>
      </c>
      <c r="K64" s="61" t="s">
        <v>121</v>
      </c>
    </row>
    <row r="65" spans="1:11" ht="12.75">
      <c r="A65" s="60"/>
      <c r="B65" s="60"/>
      <c r="C65" s="60"/>
      <c r="D65" s="60"/>
      <c r="E65" s="60"/>
      <c r="F65" s="60"/>
      <c r="G65" s="60"/>
      <c r="H65" s="60"/>
      <c r="I65" s="60"/>
      <c r="J65" s="64"/>
      <c r="K65" s="61"/>
    </row>
    <row r="66" spans="1:11" ht="12.75">
      <c r="A66" s="60" t="s">
        <v>122</v>
      </c>
      <c r="B66" s="60" t="s">
        <v>123</v>
      </c>
      <c r="C66" s="60"/>
      <c r="D66" s="60"/>
      <c r="E66" s="60"/>
      <c r="F66" s="60"/>
      <c r="G66" s="60"/>
      <c r="H66" s="60"/>
      <c r="I66" s="60"/>
      <c r="J66" s="65" t="e">
        <f>J64*(1+M55/100)</f>
        <v>#DIV/0!</v>
      </c>
      <c r="K66" s="66" t="s">
        <v>124</v>
      </c>
    </row>
    <row r="67" spans="1:11" ht="12.75">
      <c r="A67" s="60"/>
      <c r="B67" s="60"/>
      <c r="C67" s="60"/>
      <c r="D67" s="60"/>
      <c r="E67" s="60"/>
      <c r="F67" s="60"/>
      <c r="G67" s="60"/>
      <c r="H67" s="60"/>
      <c r="I67" s="60"/>
      <c r="J67" s="64"/>
      <c r="K67" s="61"/>
    </row>
    <row r="68" spans="1:11" ht="12.75">
      <c r="A68" s="60" t="s">
        <v>125</v>
      </c>
      <c r="B68" s="60" t="s">
        <v>126</v>
      </c>
      <c r="C68" s="60"/>
      <c r="D68" s="60"/>
      <c r="E68" s="60"/>
      <c r="F68" s="60"/>
      <c r="G68" s="60"/>
      <c r="H68" s="60"/>
      <c r="I68" s="60"/>
      <c r="J68" s="67" t="e">
        <f>J66*D49</f>
        <v>#DIV/0!</v>
      </c>
      <c r="K68" s="66" t="s">
        <v>127</v>
      </c>
    </row>
    <row r="69" spans="1:12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4"/>
    </row>
    <row r="71" ht="12.75">
      <c r="A71" s="1" t="s">
        <v>128</v>
      </c>
    </row>
    <row r="73" ht="12.75">
      <c r="I73" s="27" t="s">
        <v>129</v>
      </c>
    </row>
    <row r="77" ht="12.75">
      <c r="I77" s="1" t="s">
        <v>130</v>
      </c>
    </row>
    <row r="81" ht="15.75">
      <c r="A81" s="10" t="s">
        <v>131</v>
      </c>
    </row>
    <row r="82" ht="12.75">
      <c r="A82" s="68" t="s">
        <v>132</v>
      </c>
    </row>
    <row r="84" ht="12.75">
      <c r="A84" s="1" t="s">
        <v>133</v>
      </c>
    </row>
    <row r="85" ht="12.75">
      <c r="A85" s="1" t="s">
        <v>134</v>
      </c>
    </row>
    <row r="88" ht="12.75">
      <c r="B88" s="1" t="s">
        <v>135</v>
      </c>
    </row>
    <row r="89" spans="2:11" ht="12.75">
      <c r="B89" s="110" t="s">
        <v>136</v>
      </c>
      <c r="C89" s="110"/>
      <c r="D89" s="110"/>
      <c r="E89" s="110"/>
      <c r="F89" s="110"/>
      <c r="G89" s="110"/>
      <c r="H89" s="110"/>
      <c r="I89" s="110"/>
      <c r="J89" s="110"/>
      <c r="K89" s="110"/>
    </row>
    <row r="90" spans="2:11" ht="12.75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2" spans="1:12" ht="15" customHeight="1">
      <c r="A92" s="69"/>
      <c r="B92" s="111" t="s">
        <v>137</v>
      </c>
      <c r="C92" s="111"/>
      <c r="D92" s="111"/>
      <c r="E92" s="112" t="s">
        <v>138</v>
      </c>
      <c r="F92" s="112"/>
      <c r="G92" s="112"/>
      <c r="H92" s="112"/>
      <c r="I92" s="113" t="s">
        <v>139</v>
      </c>
      <c r="J92" s="113"/>
      <c r="K92" s="113"/>
      <c r="L92" s="113"/>
    </row>
    <row r="93" spans="1:12" ht="15" customHeight="1">
      <c r="A93" s="70"/>
      <c r="B93" s="114" t="s">
        <v>140</v>
      </c>
      <c r="C93" s="114"/>
      <c r="D93" s="114"/>
      <c r="E93" s="108" t="s">
        <v>141</v>
      </c>
      <c r="F93" s="108"/>
      <c r="G93" s="108" t="s">
        <v>142</v>
      </c>
      <c r="H93" s="108"/>
      <c r="I93" s="108" t="s">
        <v>143</v>
      </c>
      <c r="J93" s="108"/>
      <c r="K93" s="108" t="s">
        <v>144</v>
      </c>
      <c r="L93" s="108"/>
    </row>
    <row r="94" spans="1:12" ht="15" customHeight="1">
      <c r="A94" s="70"/>
      <c r="E94" s="71"/>
      <c r="F94" s="72"/>
      <c r="G94" s="73"/>
      <c r="H94" s="74"/>
      <c r="I94" s="115" t="s">
        <v>145</v>
      </c>
      <c r="J94" s="115"/>
      <c r="K94" s="115" t="s">
        <v>146</v>
      </c>
      <c r="L94" s="115"/>
    </row>
    <row r="95" spans="1:12" ht="24.75" customHeight="1">
      <c r="A95" s="116" t="s">
        <v>147</v>
      </c>
      <c r="B95" s="116"/>
      <c r="C95" s="116"/>
      <c r="D95" s="116"/>
      <c r="E95" s="117" t="s">
        <v>148</v>
      </c>
      <c r="F95" s="117"/>
      <c r="G95" s="117" t="s">
        <v>149</v>
      </c>
      <c r="H95" s="117"/>
      <c r="I95" s="118" t="s">
        <v>150</v>
      </c>
      <c r="J95" s="118"/>
      <c r="K95" s="101" t="s">
        <v>151</v>
      </c>
      <c r="L95" s="101"/>
    </row>
    <row r="96" spans="1:12" ht="24.75" customHeight="1" thickBot="1">
      <c r="A96" s="75" t="s">
        <v>152</v>
      </c>
      <c r="B96" s="76"/>
      <c r="C96" s="76"/>
      <c r="D96" s="76"/>
      <c r="E96" s="117">
        <v>7</v>
      </c>
      <c r="F96" s="117"/>
      <c r="G96" s="117">
        <v>4</v>
      </c>
      <c r="H96" s="117"/>
      <c r="I96" s="123">
        <v>6</v>
      </c>
      <c r="J96" s="123"/>
      <c r="K96" s="124">
        <v>5</v>
      </c>
      <c r="L96" s="125"/>
    </row>
    <row r="97" spans="1:12" ht="24.75" customHeight="1" thickBot="1">
      <c r="A97" s="77" t="s">
        <v>153</v>
      </c>
      <c r="B97" s="78"/>
      <c r="C97" s="78"/>
      <c r="D97" s="78"/>
      <c r="E97" s="117">
        <v>10</v>
      </c>
      <c r="F97" s="117"/>
      <c r="G97" s="117">
        <v>6</v>
      </c>
      <c r="H97" s="117"/>
      <c r="I97" s="120">
        <v>8</v>
      </c>
      <c r="J97" s="120"/>
      <c r="K97" s="121">
        <v>6</v>
      </c>
      <c r="L97" s="122"/>
    </row>
    <row r="98" spans="1:12" ht="24.75" customHeight="1">
      <c r="A98" s="77" t="s">
        <v>154</v>
      </c>
      <c r="B98" s="78"/>
      <c r="C98" s="78"/>
      <c r="D98" s="78"/>
      <c r="E98" s="117">
        <v>20</v>
      </c>
      <c r="F98" s="117"/>
      <c r="G98" s="117">
        <v>15</v>
      </c>
      <c r="H98" s="117"/>
      <c r="I98" s="117">
        <v>18</v>
      </c>
      <c r="J98" s="117"/>
      <c r="K98" s="119">
        <v>10</v>
      </c>
      <c r="L98" s="119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 t="s">
        <v>155</v>
      </c>
      <c r="B100" s="4"/>
      <c r="C100" s="4"/>
      <c r="D100" s="4"/>
      <c r="E100" s="4"/>
      <c r="F100" s="4"/>
      <c r="G100" s="4"/>
      <c r="H100" s="4"/>
    </row>
    <row r="101" spans="1:8" ht="12.75">
      <c r="A101" s="4" t="s">
        <v>156</v>
      </c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4" spans="1:4" ht="12.75">
      <c r="A104" s="79" t="s">
        <v>157</v>
      </c>
      <c r="B104" s="41"/>
      <c r="C104" s="80"/>
      <c r="D104" s="19"/>
    </row>
    <row r="105" spans="1:4" ht="12.75">
      <c r="A105" s="79" t="s">
        <v>158</v>
      </c>
      <c r="B105" s="80"/>
      <c r="C105" s="80"/>
      <c r="D105" s="19" t="s">
        <v>159</v>
      </c>
    </row>
    <row r="106" spans="1:4" ht="12.75">
      <c r="A106" s="79" t="s">
        <v>160</v>
      </c>
      <c r="B106" s="81"/>
      <c r="C106" s="82"/>
      <c r="D106" s="19" t="s">
        <v>161</v>
      </c>
    </row>
    <row r="107" spans="1:4" ht="12.75">
      <c r="A107" s="79" t="s">
        <v>162</v>
      </c>
      <c r="B107" s="81"/>
      <c r="C107" s="82"/>
      <c r="D107" s="19"/>
    </row>
    <row r="112" spans="18:21" ht="12.75">
      <c r="R112" s="1" t="s">
        <v>163</v>
      </c>
      <c r="S112" s="1" t="s">
        <v>164</v>
      </c>
      <c r="T112" s="1" t="s">
        <v>165</v>
      </c>
      <c r="U112" s="1" t="s">
        <v>166</v>
      </c>
    </row>
    <row r="113" spans="5:21" ht="12.75">
      <c r="E113" s="1" t="s">
        <v>167</v>
      </c>
      <c r="Q113" s="1" t="s">
        <v>168</v>
      </c>
      <c r="R113" s="1">
        <v>7</v>
      </c>
      <c r="S113" s="1">
        <v>4</v>
      </c>
      <c r="T113" s="1">
        <v>6</v>
      </c>
      <c r="U113" s="1">
        <v>5</v>
      </c>
    </row>
    <row r="114" spans="2:21" ht="12.75">
      <c r="B114" s="1" t="s">
        <v>169</v>
      </c>
      <c r="E114" s="83" t="s">
        <v>170</v>
      </c>
      <c r="F114" s="83"/>
      <c r="I114" s="1" t="s">
        <v>171</v>
      </c>
      <c r="J114" s="84" t="e">
        <f>J68/100*6</f>
        <v>#DIV/0!</v>
      </c>
      <c r="N114" s="1" t="b">
        <f>IF(D104="X",IF(D106="X",VLOOKUP(L55,TABELLA,Q112+2),VLOOKUP(L55,TABELLA,Q112+3)))</f>
        <v>0</v>
      </c>
      <c r="Q114" s="1" t="s">
        <v>172</v>
      </c>
      <c r="R114" s="1">
        <v>7</v>
      </c>
      <c r="S114" s="1">
        <v>4</v>
      </c>
      <c r="T114" s="1">
        <v>6</v>
      </c>
      <c r="U114" s="1">
        <v>5</v>
      </c>
    </row>
    <row r="115" spans="5:21" ht="12.75">
      <c r="E115" s="110">
        <v>100</v>
      </c>
      <c r="F115" s="110"/>
      <c r="G115" s="110"/>
      <c r="H115" s="110"/>
      <c r="N115" s="1" t="e">
        <f>IF(D105="X",IF(D106="X",VLOOKUP(L55,TABELLA,Q112+4),VLOOKUP(L55,TABELLA,Q112+5)))</f>
        <v>#DIV/0!</v>
      </c>
      <c r="Q115" s="1" t="s">
        <v>173</v>
      </c>
      <c r="R115" s="1">
        <v>7</v>
      </c>
      <c r="S115" s="1">
        <v>4</v>
      </c>
      <c r="T115" s="1">
        <v>6</v>
      </c>
      <c r="U115" s="1">
        <v>5</v>
      </c>
    </row>
    <row r="116" spans="17:21" ht="12.75">
      <c r="Q116" s="1" t="s">
        <v>174</v>
      </c>
      <c r="R116" s="1">
        <v>10</v>
      </c>
      <c r="S116" s="1">
        <v>6</v>
      </c>
      <c r="T116" s="1">
        <v>8</v>
      </c>
      <c r="U116" s="1">
        <v>6</v>
      </c>
    </row>
    <row r="117" spans="17:21" ht="12.75">
      <c r="Q117" s="1" t="s">
        <v>175</v>
      </c>
      <c r="R117" s="1">
        <v>20</v>
      </c>
      <c r="S117" s="1">
        <v>15</v>
      </c>
      <c r="T117" s="1">
        <v>18</v>
      </c>
      <c r="U117" s="1">
        <v>10</v>
      </c>
    </row>
    <row r="118" spans="2:21" ht="12.75">
      <c r="B118" s="1" t="s">
        <v>233</v>
      </c>
      <c r="E118" s="1" t="s">
        <v>237</v>
      </c>
      <c r="G118" s="1" t="s">
        <v>78</v>
      </c>
      <c r="H118" s="1">
        <v>36</v>
      </c>
      <c r="J118" s="87">
        <f>H118*1.55</f>
        <v>55.800000000000004</v>
      </c>
      <c r="Q118" s="1" t="s">
        <v>176</v>
      </c>
      <c r="R118" s="1">
        <v>10</v>
      </c>
      <c r="S118" s="1">
        <v>6</v>
      </c>
      <c r="T118" s="1">
        <v>8</v>
      </c>
      <c r="U118" s="1">
        <v>6</v>
      </c>
    </row>
    <row r="119" spans="17:21" ht="12.75">
      <c r="Q119" s="1" t="s">
        <v>177</v>
      </c>
      <c r="R119" s="1">
        <v>10</v>
      </c>
      <c r="S119" s="1">
        <v>6</v>
      </c>
      <c r="T119" s="1">
        <v>8</v>
      </c>
      <c r="U119" s="1">
        <v>6</v>
      </c>
    </row>
    <row r="120" spans="2:21" ht="12.75">
      <c r="B120" s="1" t="s">
        <v>234</v>
      </c>
      <c r="E120" s="1" t="s">
        <v>235</v>
      </c>
      <c r="G120" s="1" t="s">
        <v>78</v>
      </c>
      <c r="H120" s="1">
        <v>36</v>
      </c>
      <c r="J120" s="87">
        <f>H120*4.13</f>
        <v>148.68</v>
      </c>
      <c r="Q120" s="1" t="s">
        <v>178</v>
      </c>
      <c r="R120" s="1">
        <v>10</v>
      </c>
      <c r="S120" s="1">
        <v>6</v>
      </c>
      <c r="T120" s="1">
        <v>8</v>
      </c>
      <c r="U120" s="1">
        <v>6</v>
      </c>
    </row>
    <row r="121" spans="17:21" ht="12.75">
      <c r="Q121" s="1" t="s">
        <v>179</v>
      </c>
      <c r="R121" s="1">
        <v>10</v>
      </c>
      <c r="S121" s="1">
        <v>6</v>
      </c>
      <c r="T121" s="1">
        <v>8</v>
      </c>
      <c r="U121" s="1">
        <v>6</v>
      </c>
    </row>
    <row r="122" spans="17:21" ht="12.75">
      <c r="Q122" s="1" t="s">
        <v>180</v>
      </c>
      <c r="R122" s="1">
        <v>20</v>
      </c>
      <c r="S122" s="1">
        <v>15</v>
      </c>
      <c r="T122" s="1">
        <v>18</v>
      </c>
      <c r="U122" s="1">
        <v>10</v>
      </c>
    </row>
    <row r="123" spans="17:21" ht="12.75">
      <c r="Q123" s="1" t="s">
        <v>181</v>
      </c>
      <c r="R123" s="1">
        <v>20</v>
      </c>
      <c r="S123" s="1">
        <v>15</v>
      </c>
      <c r="T123" s="1">
        <v>18</v>
      </c>
      <c r="U123" s="1">
        <v>10</v>
      </c>
    </row>
    <row r="124" spans="8:10" ht="12.75">
      <c r="H124" s="1" t="s">
        <v>236</v>
      </c>
      <c r="J124" s="88" t="e">
        <f>SUM(J114:J120)</f>
        <v>#DIV/0!</v>
      </c>
    </row>
    <row r="130" spans="3:10" ht="15">
      <c r="C130" s="126" t="s">
        <v>182</v>
      </c>
      <c r="D130" s="126"/>
      <c r="E130" s="126"/>
      <c r="F130" s="126"/>
      <c r="G130" s="126"/>
      <c r="H130" s="126"/>
      <c r="I130" s="126"/>
      <c r="J130" s="126"/>
    </row>
    <row r="131" spans="3:10" ht="15">
      <c r="C131" s="127" t="s">
        <v>183</v>
      </c>
      <c r="D131" s="127"/>
      <c r="E131" s="127"/>
      <c r="F131" s="127"/>
      <c r="G131" s="127"/>
      <c r="H131" s="127"/>
      <c r="I131" s="127"/>
      <c r="J131" s="127"/>
    </row>
    <row r="132" spans="3:10" ht="15">
      <c r="C132" s="128" t="s">
        <v>184</v>
      </c>
      <c r="D132" s="128"/>
      <c r="E132" s="128"/>
      <c r="F132" s="128"/>
      <c r="G132" s="128"/>
      <c r="H132" s="128"/>
      <c r="I132" s="128"/>
      <c r="J132" s="128"/>
    </row>
    <row r="141" ht="15.75">
      <c r="A141" s="10" t="s">
        <v>185</v>
      </c>
    </row>
    <row r="143" ht="12.75">
      <c r="A143" s="1" t="s">
        <v>186</v>
      </c>
    </row>
    <row r="144" ht="12.75">
      <c r="A144" s="1" t="s">
        <v>187</v>
      </c>
    </row>
    <row r="146" spans="1:11" ht="24.75" customHeight="1">
      <c r="A146" s="1" t="s">
        <v>188</v>
      </c>
      <c r="B146" s="1" t="s">
        <v>189</v>
      </c>
      <c r="C146" s="1" t="s">
        <v>190</v>
      </c>
      <c r="H146" s="1" t="s">
        <v>191</v>
      </c>
      <c r="K146" s="85">
        <v>0</v>
      </c>
    </row>
    <row r="147" spans="1:11" ht="24.75" customHeight="1">
      <c r="A147" s="1" t="s">
        <v>192</v>
      </c>
      <c r="B147" s="1" t="s">
        <v>193</v>
      </c>
      <c r="C147" s="1" t="s">
        <v>194</v>
      </c>
      <c r="H147" s="1" t="s">
        <v>195</v>
      </c>
      <c r="K147" s="85">
        <v>0.05</v>
      </c>
    </row>
    <row r="148" spans="1:11" ht="24.75" customHeight="1">
      <c r="A148" s="1" t="s">
        <v>196</v>
      </c>
      <c r="B148" s="1" t="s">
        <v>197</v>
      </c>
      <c r="C148" s="1" t="s">
        <v>198</v>
      </c>
      <c r="H148" s="1" t="s">
        <v>199</v>
      </c>
      <c r="K148" s="85">
        <v>0.1</v>
      </c>
    </row>
    <row r="149" spans="1:11" ht="24.75" customHeight="1">
      <c r="A149" s="1" t="s">
        <v>200</v>
      </c>
      <c r="B149" s="1" t="s">
        <v>201</v>
      </c>
      <c r="C149" s="1" t="s">
        <v>202</v>
      </c>
      <c r="H149" s="1" t="s">
        <v>203</v>
      </c>
      <c r="K149" s="85">
        <v>0.15</v>
      </c>
    </row>
    <row r="150" spans="1:11" ht="24.75" customHeight="1">
      <c r="A150" s="1" t="s">
        <v>204</v>
      </c>
      <c r="B150" s="1" t="s">
        <v>205</v>
      </c>
      <c r="C150" s="1" t="s">
        <v>206</v>
      </c>
      <c r="H150" s="1" t="s">
        <v>207</v>
      </c>
      <c r="K150" s="85">
        <v>0.2</v>
      </c>
    </row>
    <row r="151" spans="1:11" ht="24.75" customHeight="1">
      <c r="A151" s="1" t="s">
        <v>208</v>
      </c>
      <c r="B151" s="1" t="s">
        <v>209</v>
      </c>
      <c r="C151" s="1" t="s">
        <v>210</v>
      </c>
      <c r="H151" s="1" t="s">
        <v>211</v>
      </c>
      <c r="K151" s="85">
        <v>0.25</v>
      </c>
    </row>
    <row r="152" spans="1:11" ht="24.75" customHeight="1">
      <c r="A152" s="1" t="s">
        <v>212</v>
      </c>
      <c r="B152" s="1" t="s">
        <v>213</v>
      </c>
      <c r="C152" s="1" t="s">
        <v>214</v>
      </c>
      <c r="H152" s="1" t="s">
        <v>215</v>
      </c>
      <c r="K152" s="85">
        <v>0.3</v>
      </c>
    </row>
    <row r="153" spans="1:11" ht="24.75" customHeight="1">
      <c r="A153" s="1" t="s">
        <v>216</v>
      </c>
      <c r="B153" s="1" t="s">
        <v>217</v>
      </c>
      <c r="C153" s="1" t="s">
        <v>218</v>
      </c>
      <c r="H153" s="1" t="s">
        <v>219</v>
      </c>
      <c r="K153" s="85">
        <v>0.35</v>
      </c>
    </row>
    <row r="154" spans="1:11" ht="24.75" customHeight="1">
      <c r="A154" s="1" t="s">
        <v>220</v>
      </c>
      <c r="B154" s="1" t="s">
        <v>221</v>
      </c>
      <c r="C154" s="1" t="s">
        <v>222</v>
      </c>
      <c r="H154" s="1" t="s">
        <v>223</v>
      </c>
      <c r="K154" s="85">
        <v>0.4</v>
      </c>
    </row>
    <row r="155" spans="1:11" ht="24.75" customHeight="1">
      <c r="A155" s="1" t="s">
        <v>224</v>
      </c>
      <c r="B155" s="1" t="s">
        <v>225</v>
      </c>
      <c r="C155" s="1" t="s">
        <v>226</v>
      </c>
      <c r="H155" s="1" t="s">
        <v>227</v>
      </c>
      <c r="K155" s="85">
        <v>0.45</v>
      </c>
    </row>
    <row r="156" spans="1:11" ht="24.75" customHeight="1">
      <c r="A156" s="1" t="s">
        <v>228</v>
      </c>
      <c r="B156" s="1" t="s">
        <v>229</v>
      </c>
      <c r="C156" s="1" t="s">
        <v>230</v>
      </c>
      <c r="H156" s="1" t="s">
        <v>231</v>
      </c>
      <c r="K156" s="85">
        <v>0.5</v>
      </c>
    </row>
    <row r="177" ht="12.75">
      <c r="C177" s="86"/>
    </row>
    <row r="197" ht="12.75">
      <c r="N197" s="41"/>
    </row>
  </sheetData>
  <sheetProtection/>
  <mergeCells count="71">
    <mergeCell ref="E115:H115"/>
    <mergeCell ref="C130:J130"/>
    <mergeCell ref="C131:J131"/>
    <mergeCell ref="C132:J132"/>
    <mergeCell ref="E98:F98"/>
    <mergeCell ref="G98:H98"/>
    <mergeCell ref="I98:J98"/>
    <mergeCell ref="K98:L98"/>
    <mergeCell ref="E97:F97"/>
    <mergeCell ref="G97:H97"/>
    <mergeCell ref="I97:J97"/>
    <mergeCell ref="K97:L97"/>
    <mergeCell ref="E96:F96"/>
    <mergeCell ref="G96:H96"/>
    <mergeCell ref="I96:J96"/>
    <mergeCell ref="K96:L96"/>
    <mergeCell ref="I94:J94"/>
    <mergeCell ref="K94:L94"/>
    <mergeCell ref="A95:D95"/>
    <mergeCell ref="E95:F95"/>
    <mergeCell ref="G95:H95"/>
    <mergeCell ref="I95:J95"/>
    <mergeCell ref="K95:L95"/>
    <mergeCell ref="G93:H93"/>
    <mergeCell ref="I93:J93"/>
    <mergeCell ref="H57:M57"/>
    <mergeCell ref="B89:K89"/>
    <mergeCell ref="B92:D92"/>
    <mergeCell ref="E92:H92"/>
    <mergeCell ref="I92:L92"/>
    <mergeCell ref="K93:L93"/>
    <mergeCell ref="B93:D93"/>
    <mergeCell ref="E93:F93"/>
    <mergeCell ref="A53:B53"/>
    <mergeCell ref="A54:B54"/>
    <mergeCell ref="H55:I55"/>
    <mergeCell ref="H56:I56"/>
    <mergeCell ref="I43:J43"/>
    <mergeCell ref="A44:B44"/>
    <mergeCell ref="A45:B45"/>
    <mergeCell ref="A51:D51"/>
    <mergeCell ref="B34:C34"/>
    <mergeCell ref="B35:C35"/>
    <mergeCell ref="B36:C36"/>
    <mergeCell ref="A43:E43"/>
    <mergeCell ref="A31:C31"/>
    <mergeCell ref="H31:I31"/>
    <mergeCell ref="A32:C32"/>
    <mergeCell ref="B33:C33"/>
    <mergeCell ref="A22:B22"/>
    <mergeCell ref="E22:F22"/>
    <mergeCell ref="H22:I22"/>
    <mergeCell ref="A23:B23"/>
    <mergeCell ref="E23:F23"/>
    <mergeCell ref="H23:I23"/>
    <mergeCell ref="A20:B20"/>
    <mergeCell ref="E20:F20"/>
    <mergeCell ref="H20:I20"/>
    <mergeCell ref="A21:B21"/>
    <mergeCell ref="E21:F21"/>
    <mergeCell ref="H21:I21"/>
    <mergeCell ref="E18:F18"/>
    <mergeCell ref="H18:I18"/>
    <mergeCell ref="A19:B19"/>
    <mergeCell ref="E19:F19"/>
    <mergeCell ref="H19:I19"/>
    <mergeCell ref="D1:F1"/>
    <mergeCell ref="A9:J9"/>
    <mergeCell ref="A17:B17"/>
    <mergeCell ref="E17:F17"/>
    <mergeCell ref="H17:I17"/>
  </mergeCells>
  <printOptions/>
  <pageMargins left="0.2798611111111111" right="0.03958333333333333" top="0.39375" bottom="0.39375" header="0.5118055555555556" footer="0.5118055555555556"/>
  <pageSetup fitToHeight="0" horizontalDpi="300" verticalDpi="300" orientation="portrait" paperSize="9" scale="97" r:id="rId1"/>
  <rowBreaks count="2" manualBreakCount="2">
    <brk id="41" max="15" man="1"/>
    <brk id="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bucalossi</dc:title>
  <dc:subject>schema calcolo costo di costruzione</dc:subject>
  <dc:creator>aldo lorini</dc:creator>
  <cp:keywords/>
  <dc:description/>
  <cp:lastModifiedBy>Fabio Migliavacca</cp:lastModifiedBy>
  <cp:lastPrinted>2007-09-04T11:32:33Z</cp:lastPrinted>
  <dcterms:created xsi:type="dcterms:W3CDTF">2005-06-06T10:23:12Z</dcterms:created>
  <dcterms:modified xsi:type="dcterms:W3CDTF">2017-09-01T09:31:00Z</dcterms:modified>
  <cp:category/>
  <cp:version/>
  <cp:contentType/>
  <cp:contentStatus/>
  <cp:revision>1</cp:revision>
</cp:coreProperties>
</file>